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4240" windowHeight="1233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9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6" i="1"/>
  <c r="D27" i="1" l="1"/>
  <c r="D30" i="1" s="1"/>
  <c r="D31" i="1" s="1"/>
  <c r="B12" i="1"/>
  <c r="C12" i="1" s="1"/>
  <c r="E12" i="1" s="1"/>
  <c r="F12" i="1" s="1"/>
  <c r="B25" i="1"/>
  <c r="C25" i="1" s="1"/>
  <c r="B16" i="1"/>
  <c r="C16" i="1" s="1"/>
  <c r="E16" i="1" s="1"/>
  <c r="F16" i="1" s="1"/>
  <c r="B14" i="1"/>
  <c r="C14" i="1" s="1"/>
  <c r="E14" i="1" s="1"/>
  <c r="F14" i="1" s="1"/>
  <c r="B6" i="1"/>
  <c r="B22" i="1"/>
  <c r="C22" i="1" s="1"/>
  <c r="B20" i="1"/>
  <c r="C20" i="1" s="1"/>
  <c r="E20" i="1" s="1"/>
  <c r="F20" i="1" s="1"/>
  <c r="B13" i="1"/>
  <c r="C13" i="1" s="1"/>
  <c r="E13" i="1" s="1"/>
  <c r="F13" i="1" s="1"/>
  <c r="B11" i="1"/>
  <c r="C11" i="1" s="1"/>
  <c r="E11" i="1" s="1"/>
  <c r="F11" i="1" s="1"/>
  <c r="B19" i="1"/>
  <c r="C19" i="1" s="1"/>
  <c r="E19" i="1" s="1"/>
  <c r="F19" i="1" s="1"/>
  <c r="B23" i="1"/>
  <c r="C23" i="1" s="1"/>
  <c r="B8" i="1"/>
  <c r="C8" i="1" s="1"/>
  <c r="E8" i="1" s="1"/>
  <c r="F8" i="1" s="1"/>
  <c r="B10" i="1"/>
  <c r="C10" i="1" s="1"/>
  <c r="E10" i="1" s="1"/>
  <c r="F10" i="1" s="1"/>
  <c r="B9" i="1"/>
  <c r="C9" i="1" s="1"/>
  <c r="E9" i="1" s="1"/>
  <c r="F9" i="1" s="1"/>
  <c r="B26" i="1"/>
  <c r="C26" i="1" s="1"/>
  <c r="B24" i="1"/>
  <c r="C24" i="1" s="1"/>
  <c r="B7" i="1"/>
  <c r="C7" i="1" s="1"/>
  <c r="E7" i="1" s="1"/>
  <c r="F7" i="1" s="1"/>
  <c r="B17" i="1"/>
  <c r="C17" i="1" s="1"/>
  <c r="E17" i="1" s="1"/>
  <c r="F17" i="1" s="1"/>
  <c r="B18" i="1"/>
  <c r="C18" i="1" s="1"/>
  <c r="E18" i="1" s="1"/>
  <c r="F18" i="1" s="1"/>
  <c r="B15" i="1"/>
  <c r="C15" i="1" s="1"/>
  <c r="E15" i="1" s="1"/>
  <c r="F15" i="1" s="1"/>
  <c r="C36" i="1" l="1"/>
  <c r="B27" i="1"/>
  <c r="C6" i="1"/>
  <c r="E24" i="1" l="1"/>
  <c r="F24" i="1" s="1"/>
  <c r="E25" i="1"/>
  <c r="F25" i="1" s="1"/>
  <c r="E26" i="1"/>
  <c r="F26" i="1" s="1"/>
  <c r="E23" i="1"/>
  <c r="F23" i="1" s="1"/>
  <c r="E22" i="1"/>
  <c r="F22" i="1" s="1"/>
  <c r="C27" i="1"/>
  <c r="E6" i="1"/>
  <c r="F6" i="1" l="1"/>
  <c r="F27" i="1" s="1"/>
  <c r="E27" i="1"/>
</calcChain>
</file>

<file path=xl/sharedStrings.xml><?xml version="1.0" encoding="utf-8"?>
<sst xmlns="http://schemas.openxmlformats.org/spreadsheetml/2006/main" count="38" uniqueCount="36">
  <si>
    <t>Skoler</t>
  </si>
  <si>
    <t>Antal 4-5-6 klasse</t>
  </si>
  <si>
    <t>1/3 heraf</t>
  </si>
  <si>
    <t>Agerbæk</t>
  </si>
  <si>
    <t>Skønnet antal børn i juniorklubber ved model 3</t>
  </si>
  <si>
    <t>Alslev</t>
  </si>
  <si>
    <t>Ansager</t>
  </si>
  <si>
    <t>Billum</t>
  </si>
  <si>
    <t>Blåvandshuk</t>
  </si>
  <si>
    <t>Brorsonskolen</t>
  </si>
  <si>
    <t>Horne</t>
  </si>
  <si>
    <t>Janderup</t>
  </si>
  <si>
    <t>Lunde-Kvong</t>
  </si>
  <si>
    <t>Lykkesgård</t>
  </si>
  <si>
    <t>Nr. Nebel</t>
  </si>
  <si>
    <t>Nordenskov</t>
  </si>
  <si>
    <t>Næsbjerg</t>
  </si>
  <si>
    <t>Outrup</t>
  </si>
  <si>
    <t>Sct. Jacobi</t>
  </si>
  <si>
    <t>Starup</t>
  </si>
  <si>
    <t>Thorstrup</t>
  </si>
  <si>
    <t>Tistrup</t>
  </si>
  <si>
    <t>Ølgod</t>
  </si>
  <si>
    <t>Årre</t>
  </si>
  <si>
    <t>I alt</t>
  </si>
  <si>
    <t>Grundtildeling ½ stilling</t>
  </si>
  <si>
    <t>0 - 30 børn</t>
  </si>
  <si>
    <t>Budget i alt</t>
  </si>
  <si>
    <t>Grundtildeling</t>
  </si>
  <si>
    <t>Til fordeling</t>
  </si>
  <si>
    <t>Pr. barn over 30</t>
  </si>
  <si>
    <t>30 -  børn</t>
  </si>
  <si>
    <t>Tildeling pr. barn</t>
  </si>
  <si>
    <t>Hertil kommer kontingent på 200 kr. pr. barn/måned.</t>
  </si>
  <si>
    <t>kr.</t>
  </si>
  <si>
    <t>Tildeling i alt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</si>
</sst>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/>
    <xf numFmtId="0" fontId="3" fillId="0" borderId="0" xfId="0" applyFont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2" xfId="0" applyNumberForma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quotePrefix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workbookViewId="0">
      <selection activeCell="F6" sqref="F6"/>
    </sheetView>
  </sheetViews>
  <sheetFormatPr defaultRowHeight="15" x14ac:dyDescent="0.25"/>
  <cols>
    <col min="1" max="1" width="13.5703125" customWidth="1"/>
    <col min="2" max="2" width="14.7109375" style="11" customWidth="1"/>
    <col min="3" max="3" width="9.140625" style="11"/>
    <col min="4" max="4" width="13.5703125" customWidth="1"/>
    <col min="5" max="5" width="12.28515625" customWidth="1"/>
    <col min="6" max="6" width="16.140625" customWidth="1"/>
  </cols>
  <sheetData>
    <row r="2" spans="1:6" ht="18.75" x14ac:dyDescent="0.3">
      <c r="A2" s="3" t="s">
        <v>4</v>
      </c>
      <c r="B2" s="10"/>
      <c r="C2" s="10"/>
      <c r="D2" s="3"/>
    </row>
    <row r="3" spans="1:6" x14ac:dyDescent="0.25">
      <c r="E3" s="4"/>
    </row>
    <row r="4" spans="1:6" x14ac:dyDescent="0.25">
      <c r="E4" s="4"/>
    </row>
    <row r="5" spans="1:6" ht="30" x14ac:dyDescent="0.25">
      <c r="A5" s="1" t="s">
        <v>0</v>
      </c>
      <c r="B5" s="12" t="s">
        <v>1</v>
      </c>
      <c r="C5" s="15" t="s">
        <v>2</v>
      </c>
      <c r="D5" s="9" t="s">
        <v>25</v>
      </c>
      <c r="E5" s="9" t="s">
        <v>32</v>
      </c>
      <c r="F5" s="2" t="s">
        <v>35</v>
      </c>
    </row>
    <row r="6" spans="1:6" x14ac:dyDescent="0.25">
      <c r="A6" s="2" t="s">
        <v>19</v>
      </c>
      <c r="B6" s="13">
        <f>14+8+13</f>
        <v>35</v>
      </c>
      <c r="C6" s="16">
        <f t="shared" ref="C6:C20" si="0">B6/3</f>
        <v>11.666666666666666</v>
      </c>
      <c r="D6" s="7">
        <f>384000/2</f>
        <v>192000</v>
      </c>
      <c r="E6" s="7">
        <f t="shared" ref="E6:E20" si="1">$C$35*C6</f>
        <v>0</v>
      </c>
      <c r="F6" s="7">
        <f>SUM(D6:E6)</f>
        <v>192000</v>
      </c>
    </row>
    <row r="7" spans="1:6" x14ac:dyDescent="0.25">
      <c r="A7" s="2" t="s">
        <v>7</v>
      </c>
      <c r="B7" s="13">
        <f>13+13+12</f>
        <v>38</v>
      </c>
      <c r="C7" s="16">
        <f t="shared" si="0"/>
        <v>12.666666666666666</v>
      </c>
      <c r="D7" s="7">
        <f t="shared" ref="D7:D26" si="2">384000/2</f>
        <v>192000</v>
      </c>
      <c r="E7" s="7">
        <f t="shared" si="1"/>
        <v>0</v>
      </c>
      <c r="F7" s="7">
        <f t="shared" ref="F7:F26" si="3">SUM(D7:E7)</f>
        <v>192000</v>
      </c>
    </row>
    <row r="8" spans="1:6" x14ac:dyDescent="0.25">
      <c r="A8" s="2" t="s">
        <v>12</v>
      </c>
      <c r="B8" s="13">
        <f>9+14+17</f>
        <v>40</v>
      </c>
      <c r="C8" s="16">
        <f t="shared" si="0"/>
        <v>13.333333333333334</v>
      </c>
      <c r="D8" s="7">
        <f t="shared" si="2"/>
        <v>192000</v>
      </c>
      <c r="E8" s="7">
        <f t="shared" si="1"/>
        <v>0</v>
      </c>
      <c r="F8" s="7">
        <f t="shared" si="3"/>
        <v>192000</v>
      </c>
    </row>
    <row r="9" spans="1:6" x14ac:dyDescent="0.25">
      <c r="A9" s="2" t="s">
        <v>10</v>
      </c>
      <c r="B9" s="13">
        <f>15+14+18</f>
        <v>47</v>
      </c>
      <c r="C9" s="16">
        <f t="shared" si="0"/>
        <v>15.666666666666666</v>
      </c>
      <c r="D9" s="7">
        <f t="shared" si="2"/>
        <v>192000</v>
      </c>
      <c r="E9" s="7">
        <f t="shared" si="1"/>
        <v>0</v>
      </c>
      <c r="F9" s="7">
        <f t="shared" si="3"/>
        <v>192000</v>
      </c>
    </row>
    <row r="10" spans="1:6" x14ac:dyDescent="0.25">
      <c r="A10" s="2" t="s">
        <v>11</v>
      </c>
      <c r="B10" s="13">
        <f>16+14+20</f>
        <v>50</v>
      </c>
      <c r="C10" s="16">
        <f t="shared" si="0"/>
        <v>16.666666666666668</v>
      </c>
      <c r="D10" s="7">
        <f t="shared" si="2"/>
        <v>192000</v>
      </c>
      <c r="E10" s="7">
        <f t="shared" si="1"/>
        <v>0</v>
      </c>
      <c r="F10" s="7">
        <f t="shared" si="3"/>
        <v>192000</v>
      </c>
    </row>
    <row r="11" spans="1:6" x14ac:dyDescent="0.25">
      <c r="A11" s="2" t="s">
        <v>15</v>
      </c>
      <c r="B11" s="13">
        <f>19+17+14</f>
        <v>50</v>
      </c>
      <c r="C11" s="16">
        <f t="shared" si="0"/>
        <v>16.666666666666668</v>
      </c>
      <c r="D11" s="7">
        <f t="shared" si="2"/>
        <v>192000</v>
      </c>
      <c r="E11" s="7">
        <f t="shared" si="1"/>
        <v>0</v>
      </c>
      <c r="F11" s="7">
        <f t="shared" si="3"/>
        <v>192000</v>
      </c>
    </row>
    <row r="12" spans="1:6" x14ac:dyDescent="0.25">
      <c r="A12" s="2" t="s">
        <v>23</v>
      </c>
      <c r="B12" s="13">
        <f>20+20+14</f>
        <v>54</v>
      </c>
      <c r="C12" s="16">
        <f t="shared" si="0"/>
        <v>18</v>
      </c>
      <c r="D12" s="7">
        <f t="shared" si="2"/>
        <v>192000</v>
      </c>
      <c r="E12" s="7">
        <f t="shared" si="1"/>
        <v>0</v>
      </c>
      <c r="F12" s="7">
        <f t="shared" si="3"/>
        <v>192000</v>
      </c>
    </row>
    <row r="13" spans="1:6" x14ac:dyDescent="0.25">
      <c r="A13" s="2" t="s">
        <v>16</v>
      </c>
      <c r="B13" s="13">
        <f>19+20+19</f>
        <v>58</v>
      </c>
      <c r="C13" s="16">
        <f t="shared" si="0"/>
        <v>19.333333333333332</v>
      </c>
      <c r="D13" s="7">
        <f t="shared" si="2"/>
        <v>192000</v>
      </c>
      <c r="E13" s="7">
        <f t="shared" si="1"/>
        <v>0</v>
      </c>
      <c r="F13" s="7">
        <f t="shared" si="3"/>
        <v>192000</v>
      </c>
    </row>
    <row r="14" spans="1:6" x14ac:dyDescent="0.25">
      <c r="A14" s="2" t="s">
        <v>20</v>
      </c>
      <c r="B14" s="13">
        <f>17+26+15</f>
        <v>58</v>
      </c>
      <c r="C14" s="16">
        <f t="shared" si="0"/>
        <v>19.333333333333332</v>
      </c>
      <c r="D14" s="7">
        <f t="shared" si="2"/>
        <v>192000</v>
      </c>
      <c r="E14" s="7">
        <f t="shared" si="1"/>
        <v>0</v>
      </c>
      <c r="F14" s="7">
        <f t="shared" si="3"/>
        <v>192000</v>
      </c>
    </row>
    <row r="15" spans="1:6" x14ac:dyDescent="0.25">
      <c r="A15" s="2" t="s">
        <v>3</v>
      </c>
      <c r="B15" s="13">
        <f>22+16+22</f>
        <v>60</v>
      </c>
      <c r="C15" s="16">
        <f t="shared" si="0"/>
        <v>20</v>
      </c>
      <c r="D15" s="7">
        <f t="shared" si="2"/>
        <v>192000</v>
      </c>
      <c r="E15" s="7">
        <f t="shared" si="1"/>
        <v>0</v>
      </c>
      <c r="F15" s="7">
        <f t="shared" si="3"/>
        <v>192000</v>
      </c>
    </row>
    <row r="16" spans="1:6" x14ac:dyDescent="0.25">
      <c r="A16" s="2" t="s">
        <v>21</v>
      </c>
      <c r="B16" s="13">
        <f>9+19+34</f>
        <v>62</v>
      </c>
      <c r="C16" s="16">
        <f t="shared" si="0"/>
        <v>20.666666666666668</v>
      </c>
      <c r="D16" s="7">
        <f t="shared" si="2"/>
        <v>192000</v>
      </c>
      <c r="E16" s="7">
        <f t="shared" si="1"/>
        <v>0</v>
      </c>
      <c r="F16" s="7">
        <f t="shared" si="3"/>
        <v>192000</v>
      </c>
    </row>
    <row r="17" spans="1:6" x14ac:dyDescent="0.25">
      <c r="A17" s="2" t="s">
        <v>6</v>
      </c>
      <c r="B17" s="13">
        <f>21+28+17</f>
        <v>66</v>
      </c>
      <c r="C17" s="16">
        <f t="shared" si="0"/>
        <v>22</v>
      </c>
      <c r="D17" s="7">
        <f t="shared" si="2"/>
        <v>192000</v>
      </c>
      <c r="E17" s="7">
        <f t="shared" si="1"/>
        <v>0</v>
      </c>
      <c r="F17" s="7">
        <f t="shared" si="3"/>
        <v>192000</v>
      </c>
    </row>
    <row r="18" spans="1:6" x14ac:dyDescent="0.25">
      <c r="A18" s="2" t="s">
        <v>5</v>
      </c>
      <c r="B18" s="13">
        <f>25+21+23</f>
        <v>69</v>
      </c>
      <c r="C18" s="16">
        <f t="shared" si="0"/>
        <v>23</v>
      </c>
      <c r="D18" s="7">
        <f t="shared" si="2"/>
        <v>192000</v>
      </c>
      <c r="E18" s="7">
        <f t="shared" si="1"/>
        <v>0</v>
      </c>
      <c r="F18" s="7">
        <f t="shared" si="3"/>
        <v>192000</v>
      </c>
    </row>
    <row r="19" spans="1:6" x14ac:dyDescent="0.25">
      <c r="A19" s="2" t="s">
        <v>14</v>
      </c>
      <c r="B19" s="13">
        <f>18+28+23</f>
        <v>69</v>
      </c>
      <c r="C19" s="16">
        <f t="shared" si="0"/>
        <v>23</v>
      </c>
      <c r="D19" s="7">
        <f t="shared" si="2"/>
        <v>192000</v>
      </c>
      <c r="E19" s="7">
        <f t="shared" si="1"/>
        <v>0</v>
      </c>
      <c r="F19" s="7">
        <f t="shared" si="3"/>
        <v>192000</v>
      </c>
    </row>
    <row r="20" spans="1:6" x14ac:dyDescent="0.25">
      <c r="A20" s="2" t="s">
        <v>17</v>
      </c>
      <c r="B20" s="13">
        <f>27+20+23</f>
        <v>70</v>
      </c>
      <c r="C20" s="16">
        <f t="shared" si="0"/>
        <v>23.333333333333332</v>
      </c>
      <c r="D20" s="7">
        <f t="shared" si="2"/>
        <v>192000</v>
      </c>
      <c r="E20" s="7">
        <f t="shared" si="1"/>
        <v>0</v>
      </c>
      <c r="F20" s="7">
        <f t="shared" si="3"/>
        <v>192000</v>
      </c>
    </row>
    <row r="21" spans="1:6" x14ac:dyDescent="0.25">
      <c r="A21" s="2"/>
      <c r="B21" s="13"/>
      <c r="C21" s="16"/>
      <c r="D21" s="7"/>
      <c r="E21" s="7"/>
      <c r="F21" s="7"/>
    </row>
    <row r="22" spans="1:6" x14ac:dyDescent="0.25">
      <c r="A22" s="2" t="s">
        <v>18</v>
      </c>
      <c r="B22" s="13">
        <f>33+27+37</f>
        <v>97</v>
      </c>
      <c r="C22" s="16">
        <f>B22/3</f>
        <v>32.333333333333336</v>
      </c>
      <c r="D22" s="7">
        <f t="shared" si="2"/>
        <v>192000</v>
      </c>
      <c r="E22" s="7">
        <f>$C$36*C22</f>
        <v>299613.40768277575</v>
      </c>
      <c r="F22" s="7">
        <f t="shared" si="3"/>
        <v>491613.40768277575</v>
      </c>
    </row>
    <row r="23" spans="1:6" x14ac:dyDescent="0.25">
      <c r="A23" s="2" t="s">
        <v>13</v>
      </c>
      <c r="B23" s="13">
        <f>43+46+53</f>
        <v>142</v>
      </c>
      <c r="C23" s="16">
        <f>B23/3</f>
        <v>47.333333333333336</v>
      </c>
      <c r="D23" s="7">
        <f t="shared" si="2"/>
        <v>192000</v>
      </c>
      <c r="E23" s="7">
        <f t="shared" ref="E23:E26" si="4">$C$36*C23</f>
        <v>438609.31846344488</v>
      </c>
      <c r="F23" s="7">
        <f t="shared" si="3"/>
        <v>630609.31846344494</v>
      </c>
    </row>
    <row r="24" spans="1:6" x14ac:dyDescent="0.25">
      <c r="A24" s="2" t="s">
        <v>8</v>
      </c>
      <c r="B24" s="13">
        <f>62+51+48</f>
        <v>161</v>
      </c>
      <c r="C24" s="16">
        <f>B24/3</f>
        <v>53.666666666666664</v>
      </c>
      <c r="D24" s="7">
        <f t="shared" si="2"/>
        <v>192000</v>
      </c>
      <c r="E24" s="7">
        <f t="shared" si="4"/>
        <v>497296.48079306073</v>
      </c>
      <c r="F24" s="7">
        <f t="shared" si="3"/>
        <v>689296.48079306073</v>
      </c>
    </row>
    <row r="25" spans="1:6" x14ac:dyDescent="0.25">
      <c r="A25" s="2" t="s">
        <v>22</v>
      </c>
      <c r="B25" s="13">
        <f>65+54+71</f>
        <v>190</v>
      </c>
      <c r="C25" s="16">
        <f>B25/3</f>
        <v>63.333333333333336</v>
      </c>
      <c r="D25" s="7">
        <f t="shared" si="2"/>
        <v>192000</v>
      </c>
      <c r="E25" s="7">
        <f t="shared" si="4"/>
        <v>586871.62329615862</v>
      </c>
      <c r="F25" s="7">
        <f t="shared" si="3"/>
        <v>778871.62329615862</v>
      </c>
    </row>
    <row r="26" spans="1:6" x14ac:dyDescent="0.25">
      <c r="A26" s="2" t="s">
        <v>9</v>
      </c>
      <c r="B26" s="13">
        <f>71+74+72</f>
        <v>217</v>
      </c>
      <c r="C26" s="16">
        <f>B26/3</f>
        <v>72.333333333333329</v>
      </c>
      <c r="D26" s="7">
        <f t="shared" si="2"/>
        <v>192000</v>
      </c>
      <c r="E26" s="7">
        <f t="shared" si="4"/>
        <v>670269.16976456007</v>
      </c>
      <c r="F26" s="7">
        <f t="shared" si="3"/>
        <v>862269.16976456007</v>
      </c>
    </row>
    <row r="27" spans="1:6" x14ac:dyDescent="0.25">
      <c r="A27" s="1" t="s">
        <v>24</v>
      </c>
      <c r="B27" s="12">
        <f>SUM(B6:B26)</f>
        <v>1633</v>
      </c>
      <c r="C27" s="17">
        <f>SUM(C6:C26)</f>
        <v>544.33333333333326</v>
      </c>
      <c r="D27" s="6">
        <f>SUM(D6:D26)</f>
        <v>3840000</v>
      </c>
      <c r="E27" s="6">
        <f>SUM(E6:E26)</f>
        <v>2492660</v>
      </c>
      <c r="F27" s="6">
        <f>SUM(F6:F26)</f>
        <v>6332659.9999999991</v>
      </c>
    </row>
    <row r="29" spans="1:6" x14ac:dyDescent="0.25">
      <c r="B29" s="14" t="s">
        <v>27</v>
      </c>
      <c r="C29" s="18"/>
      <c r="D29" s="5">
        <f>6332660</f>
        <v>6332660</v>
      </c>
      <c r="E29" t="s">
        <v>34</v>
      </c>
      <c r="F29" s="19" t="s">
        <v>33</v>
      </c>
    </row>
    <row r="30" spans="1:6" x14ac:dyDescent="0.25">
      <c r="B30" s="14" t="s">
        <v>28</v>
      </c>
      <c r="C30" s="18"/>
      <c r="D30" s="8">
        <f>D27*-1</f>
        <v>-3840000</v>
      </c>
      <c r="E30" t="s">
        <v>34</v>
      </c>
      <c r="F30" s="19"/>
    </row>
    <row r="31" spans="1:6" x14ac:dyDescent="0.25">
      <c r="B31" s="14" t="s">
        <v>29</v>
      </c>
      <c r="C31" s="18"/>
      <c r="D31" s="5">
        <f>SUM(D29:D30)</f>
        <v>2492660</v>
      </c>
      <c r="E31" t="s">
        <v>34</v>
      </c>
      <c r="F31" s="19"/>
    </row>
    <row r="32" spans="1:6" x14ac:dyDescent="0.25">
      <c r="B32" s="14"/>
      <c r="C32" s="18"/>
      <c r="D32" s="5"/>
      <c r="F32" s="19"/>
    </row>
    <row r="33" spans="1:4" x14ac:dyDescent="0.25">
      <c r="B33" s="14" t="s">
        <v>30</v>
      </c>
      <c r="C33" s="18"/>
      <c r="D33" s="5"/>
    </row>
    <row r="34" spans="1:4" x14ac:dyDescent="0.25">
      <c r="B34" s="14"/>
      <c r="C34" s="18"/>
      <c r="D34" s="5"/>
    </row>
    <row r="35" spans="1:4" x14ac:dyDescent="0.25">
      <c r="B35" s="14" t="s">
        <v>26</v>
      </c>
      <c r="C35" s="18">
        <v>0</v>
      </c>
      <c r="D35" s="5"/>
    </row>
    <row r="36" spans="1:4" x14ac:dyDescent="0.25">
      <c r="B36" s="14" t="s">
        <v>31</v>
      </c>
      <c r="C36" s="18">
        <f>SUM(D31)/(C22+C23+C24+C25+C26)</f>
        <v>9266.3940520446104</v>
      </c>
      <c r="D36" s="5"/>
    </row>
    <row r="37" spans="1:4" x14ac:dyDescent="0.25">
      <c r="C37" s="18"/>
      <c r="D37" s="5"/>
    </row>
    <row r="40" spans="1:4" x14ac:dyDescent="0.25">
      <c r="A40" s="4"/>
    </row>
    <row r="41" spans="1:4" x14ac:dyDescent="0.25">
      <c r="A41" s="4"/>
    </row>
  </sheetData>
  <sortState ref="A6:E25">
    <sortCondition ref="C6:C25"/>
  </sortState>
  <mergeCells count="1">
    <mergeCell ref="F29:F3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&amp;LSag nr. 13-15802/dok. nr. 62735-14/jepo&amp;R&amp;D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6</SortOrder>
    <MeetingStartDate xmlns="d08b57ff-b9b7-4581-975d-98f87b579a51">2014-05-13T11:00:00+00:00</MeetingStartDate>
    <EnclosureFileNumber xmlns="d08b57ff-b9b7-4581-975d-98f87b579a51">62735/14</EnclosureFileNumber>
    <AgendaId xmlns="d08b57ff-b9b7-4581-975d-98f87b579a51">2546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1577185</FusionId>
    <AgendaAccessLevelName xmlns="d08b57ff-b9b7-4581-975d-98f87b579a51">Åben</AgendaAccessLevelName>
    <UNC xmlns="d08b57ff-b9b7-4581-975d-98f87b579a51">1407616</UNC>
    <MeetingTitle xmlns="d08b57ff-b9b7-4581-975d-98f87b579a51">13-05-2014</MeetingTitle>
    <MeetingDateAndTime xmlns="d08b57ff-b9b7-4581-975d-98f87b579a51">13-05-2014 fra 13:00 - 16:55</MeetingDateAndTime>
    <MeetingEndDate xmlns="d08b57ff-b9b7-4581-975d-98f87b579a51">2014-05-13T14:55:00+00:00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3F5FF3-8A33-40EE-AC0C-F03F8C891820}"/>
</file>

<file path=customXml/itemProps2.xml><?xml version="1.0" encoding="utf-8"?>
<ds:datastoreItem xmlns:ds="http://schemas.openxmlformats.org/officeDocument/2006/customXml" ds:itemID="{262A3864-9BE7-48AD-879B-56C7C1797D60}"/>
</file>

<file path=customXml/itemProps3.xml><?xml version="1.0" encoding="utf-8"?>
<ds:datastoreItem xmlns:ds="http://schemas.openxmlformats.org/officeDocument/2006/customXml" ds:itemID="{BF0A3849-FEFB-4BB4-B112-5A34E9671A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UBU-13-05-2014 - Bilag 88.06 Skønnet antal børn i juniorklubben ved model 3</dc:title>
  <dc:creator>Michael Ølgård Vind</dc:creator>
  <cp:lastModifiedBy>Peter Guldberg</cp:lastModifiedBy>
  <cp:lastPrinted>2014-05-13T06:17:48Z</cp:lastPrinted>
  <dcterms:created xsi:type="dcterms:W3CDTF">2014-05-08T09:50:31Z</dcterms:created>
  <dcterms:modified xsi:type="dcterms:W3CDTF">2014-05-13T06:17:56Z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